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<sst xmlns="http://schemas.openxmlformats.org/spreadsheetml/2006/main" count="129" uniqueCount="98">
  <si>
    <t>NOVA · Composez la gamme · cockpit de prévision</t>
  </si>
  <si>
    <t>Feuille de paramètres : ce que le jeu applique. Modifiez-la seulement si l'enseignant a changé les règles.</t>
  </si>
  <si>
    <t>L'ENTREPRISE</t>
  </si>
  <si>
    <t>Capacité des lignes (enceintes/tour)</t>
  </si>
  <si>
    <t>Heures de main-d'œuvre disponibles par tour</t>
  </si>
  <si>
    <t>4 personnes × 540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</si>
  <si>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</si>
  <si>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</si>
  <si>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</si>
  <si>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</si>
  <si>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</si>
  <si>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Budget de marque de référence par tour</t>
  </si>
  <si>
    <t>bâtit une notoriété qui porte toute la gamme, avec retard et inertie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</si>
  <si>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</si>
  <si>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</si>
  <si>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</si>
  <si>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</si>
  <si>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</si>
  <si>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</si>
  <si>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</si>
  <si>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22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</si>
  <si>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</si>
  <si>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</si>
  <si>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</si>
  <si>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</si>
  <si>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</si>
  <si>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</si>
  <si>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</si>
  <si>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Matières et composants</t>
  </si>
  <si>
    <t>Main-d'œuvre directe, énergie</t>
  </si>
  <si>
    <t>Coût variable</t>
  </si>
  <si>
    <t>Heures par unité</t>
  </si>
  <si>
    <t>Stock à l'ouverture</t>
  </si>
  <si>
    <t>Saison T1</t>
  </si>
  <si>
    <t>Saison T2</t>
  </si>
  <si>
    <t>Saison T3</t>
  </si>
  <si>
    <t>Saison T4</t>
  </si>
  <si>
    <t>NOVA Go</t>
  </si>
  <si>
    <t>NOVA One</t>
  </si>
  <si>
    <t>NOVA Studio</t>
  </si>
  <si>
    <t>LA COMMUNICATION</t>
  </si>
  <si>
    <t>L'axe de communication (prix, qualité, innovation, image) ne coûte rien : il décide de ce que chaque euro de marketing rend, selon ce que chaque clientèle regarde. Il se choisit dans le jeu, pas ici.</t>
  </si>
  <si>
    <t>Prévision logistique · NOVA · Composez la gamme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</si>
  <si>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</si>
  <si>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</si>
  <si>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</si>
  <si>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</si>
  <si>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</si>
  <si>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</si>
  <si>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NOVA GO</t>
  </si>
  <si>
    <t>Demande prévue (à saisir)</t>
  </si>
  <si>
    <t>Prix de vente (à saisir)</t>
  </si>
  <si>
    <t>Plan de production (à saisir — préremplie : de quoi servir la demande)</t>
  </si>
  <si>
    <t>Stock en début de tour</t>
  </si>
  <si>
    <t>Disponible à la vente</t>
  </si>
  <si>
    <t>Ventes prévues</t>
  </si>
  <si>
    <t>Stock en fin de tour</t>
  </si>
  <si>
    <t>Demande non servie</t>
  </si>
  <si>
    <t>Chiffre d'affaires prévu</t>
  </si>
  <si>
    <t>Matières et composants (production du tour)</t>
  </si>
  <si>
    <t>Coût variable des ventes</t>
  </si>
  <si>
    <t>Marge sur coût variable</t>
  </si>
  <si>
    <t>NOVA ONE</t>
  </si>
  <si>
    <t>NOVA STUDIO</t>
  </si>
  <si>
    <t>TOUTES RÉFÉRENCES</t>
  </si>
  <si>
    <t>Total plan de production</t>
  </si>
  <si>
    <t>Capacité des lignes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</si>
  <si>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</si>
  <si>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</si>
  <si>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</si>
  <si>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</si>
  <si>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</si>
  <si>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</si>
  <si>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matières et composants</t>
  </si>
  <si>
    <t>Coût variable des ventes, toutes références</t>
  </si>
  <si>
    <t>Marge sur coût variable, toutes références</t>
  </si>
  <si>
    <t>Prévision résultat et trésorerie · NOVA · Composez la gamme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</si>
  <si>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</si>
  <si>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</si>
  <si>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</si>
  <si>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</si>
  <si>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de marque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</si>
  <si>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</si>
  <si>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</si>
  <si>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</si>
  <si>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</si>
  <si>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</si>
  <si>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</si>
  <si>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</si>
  <si>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</si>
  <si>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</si>
  <si>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</si>
  <si>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</si>
  <si>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matières et composants</t>
  </si>
  <si>
    <t>Charges décaissées (structure, marketing, marque,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</si>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</sst>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2160</v>
      </c>
      <c r="C6" s="2" t="s">
        <v>5</v>
      </c>
    </row>
    <row r="7" spans="1:2" x14ac:dyDescent="0.25">
      <c r="A7" t="s">
        <v>6</v>
      </c>
      <c r="B7" s="5">
        <v>91000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6000</v>
      </c>
    </row>
    <row r="10" spans="1:2" x14ac:dyDescent="0.25">
      <c r="A10" t="s">
        <v>9</v>
      </c>
      <c r="B10" s="5">
        <v>3000</v>
      </c>
    </row>
    <row r="11" spans="1:2" x14ac:dyDescent="0.25">
      <c r="A11" t="s">
        <v>10</v>
      </c>
      <c r="B11" s="5">
        <v>4000</v>
      </c>
    </row>
    <row r="12" spans="1:3" x14ac:dyDescent="0.25">
      <c r="A12" t="s">
        <v>11</v>
      </c>
      <c r="B12" s="5">
        <v>4000</v>
      </c>
      <c r="C12" s="2" t="s">
        <v>12</v>
      </c>
    </row>
    <row r="13" spans="1:2" x14ac:dyDescent="0.25">
      <c r="A13" t="s">
        <v>13</v>
      </c>
      <c r="B13" s="6">
        <v>0.25</v>
      </c>
    </row>
    <row r="14" spans="1:2" x14ac:dyDescent="0.25">
      <c r="A14" t="s">
        <v>14</v>
      </c>
      <c r="B14" s="5">
        <v>4000</v>
      </c>
    </row>
    <row r="15" spans="1:2" x14ac:dyDescent="0.25">
      <c r="A15" t="s">
        <v>15</v>
      </c>
      <c r="B15" s="5">
        <v>30000</v>
      </c>
    </row>
    <row r="17" spans="1:1" x14ac:dyDescent="0.25">
      <c r="A17" s="3" t="s">
        <v>16</v>
      </c>
    </row>
    <row r="18" spans="1:3" x14ac:dyDescent="0.25">
      <c r="A18" t="s">
        <v>17</v>
      </c>
      <c r="B18" s="6">
        <v>0.38</v>
      </c>
      <c r="C18" s="2" t="s">
        <v>18</v>
      </c>
    </row>
    <row r="19" spans="1:3" x14ac:dyDescent="0.25">
      <c r="A19" t="s">
        <v>19</v>
      </c>
      <c r="B19" s="6">
        <v>0.24</v>
      </c>
      <c r="C19" s="2" t="s">
        <v>20</v>
      </c>
    </row>
    <row r="21" spans="1:1" x14ac:dyDescent="0.25">
      <c r="A21" s="3" t="s">
        <v>21</v>
      </c>
    </row>
    <row r="22" spans="1:2" x14ac:dyDescent="0.25">
      <c r="A22" t="s">
        <v>22</v>
      </c>
      <c r="B22" s="5">
        <v>25000</v>
      </c>
    </row>
    <row r="23" spans="1:2" x14ac:dyDescent="0.25">
      <c r="A23" t="s">
        <v>23</v>
      </c>
      <c r="B23" s="5">
        <v>0</v>
      </c>
    </row>
    <row r="24" spans="1:2" x14ac:dyDescent="0.25">
      <c r="A24" t="s">
        <v>24</v>
      </c>
      <c r="B24" s="5">
        <v>0</v>
      </c>
    </row>
    <row r="26" spans="1:1" x14ac:dyDescent="0.25">
      <c r="A26" s="3" t="s">
        <v>25</v>
      </c>
    </row>
    <row r="27" spans="1:11" x14ac:dyDescent="0.25">
      <c r="A27" s="7" t="s">
        <v>26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35</v>
      </c>
      <c r="K27" s="7" t="s">
        <v>36</v>
      </c>
    </row>
    <row r="28" spans="1:11" x14ac:dyDescent="0.25">
      <c r="A28" t="s">
        <v>37</v>
      </c>
      <c r="B28" s="5">
        <v>34</v>
      </c>
      <c r="C28" s="5">
        <v>10</v>
      </c>
      <c r="D28" s="5">
        <v>9</v>
      </c>
      <c r="E28" s="8">
        <f>C28+D28</f>
      </c>
      <c r="F28" s="9">
        <v>0.18</v>
      </c>
      <c r="G28" s="4">
        <v>0</v>
      </c>
      <c r="H28" s="10">
        <v>0.9</v>
      </c>
      <c r="I28" s="10">
        <v>0.9</v>
      </c>
      <c r="J28" s="10">
        <v>1</v>
      </c>
      <c r="K28" s="10">
        <v>1.3</v>
      </c>
    </row>
    <row r="29" spans="1:11" x14ac:dyDescent="0.25">
      <c r="A29" t="s">
        <v>38</v>
      </c>
      <c r="B29" s="5">
        <v>59</v>
      </c>
      <c r="C29" s="5">
        <v>22</v>
      </c>
      <c r="D29" s="5">
        <v>16</v>
      </c>
      <c r="E29" s="8">
        <f>C29+D29</f>
      </c>
      <c r="F29" s="9">
        <v>0.3</v>
      </c>
      <c r="G29" s="4">
        <v>0</v>
      </c>
      <c r="H29" s="10">
        <v>0.9</v>
      </c>
      <c r="I29" s="10">
        <v>0.95</v>
      </c>
      <c r="J29" s="10">
        <v>1</v>
      </c>
      <c r="K29" s="10">
        <v>1.35</v>
      </c>
    </row>
    <row r="30" spans="1:11" x14ac:dyDescent="0.25">
      <c r="A30" t="s">
        <v>39</v>
      </c>
      <c r="B30" s="5">
        <v>129</v>
      </c>
      <c r="C30" s="5">
        <v>48</v>
      </c>
      <c r="D30" s="5">
        <v>22</v>
      </c>
      <c r="E30" s="8">
        <f>C30+D30</f>
      </c>
      <c r="F30" s="9">
        <v>0.5</v>
      </c>
      <c r="G30" s="4">
        <v>0</v>
      </c>
      <c r="H30" s="10">
        <v>0.9</v>
      </c>
      <c r="I30" s="10">
        <v>0.95</v>
      </c>
      <c r="J30" s="10">
        <v>1</v>
      </c>
      <c r="K30" s="10">
        <v>1.25</v>
      </c>
    </row>
    <row r="32" spans="1:1" x14ac:dyDescent="0.25">
      <c r="A32" s="3" t="s">
        <v>40</v>
      </c>
    </row>
    <row r="33" spans="1:1" x14ac:dyDescent="0.25">
      <c r="A33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5" x14ac:dyDescent="0.25">
      <c r="A4" s="7" t="s">
        <v>44</v>
      </c>
      <c r="B4" s="7" t="s">
        <v>45</v>
      </c>
      <c r="C4" s="7" t="s">
        <v>46</v>
      </c>
      <c r="D4" s="7" t="s">
        <v>47</v>
      </c>
      <c r="E4" s="7" t="s">
        <v>48</v>
      </c>
    </row>
    <row r="5" spans="1:1" x14ac:dyDescent="0.25">
      <c r="A5" s="3" t="s">
        <v>49</v>
      </c>
    </row>
    <row r="6" spans="1:5" x14ac:dyDescent="0.25">
      <c r="A6" t="s">
        <v>50</v>
      </c>
      <c r="B6" s="4">
        <v>1313</v>
      </c>
      <c r="C6" s="4">
        <v>1345</v>
      </c>
      <c r="D6" s="4">
        <v>1785</v>
      </c>
      <c r="E6" s="4">
        <v>3519</v>
      </c>
    </row>
    <row r="7" spans="1:5" x14ac:dyDescent="0.25">
      <c r="A7" t="s">
        <v>51</v>
      </c>
      <c r="B7" s="5">
        <v>34</v>
      </c>
      <c r="C7" s="5">
        <v>34</v>
      </c>
      <c r="D7" s="5">
        <v>34</v>
      </c>
      <c r="E7" s="5">
        <v>34</v>
      </c>
    </row>
    <row r="8" spans="1:5" x14ac:dyDescent="0.25">
      <c r="A8" t="s">
        <v>52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53</v>
      </c>
      <c r="B9" s="11">
        <f>'Paramètres'!G28</f>
      </c>
      <c r="C9" s="11">
        <f>B12</f>
      </c>
      <c r="D9" s="11">
        <f>C12</f>
      </c>
      <c r="E9" s="11">
        <f>D12</f>
      </c>
    </row>
    <row r="10" spans="1:5" x14ac:dyDescent="0.25">
      <c r="A10" t="s">
        <v>54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55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56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57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58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59</v>
      </c>
      <c r="B15" s="8">
        <f>'Paramètres'!C28*B8</f>
      </c>
      <c r="C15" s="8">
        <f>'Paramètres'!C28*C8</f>
      </c>
      <c r="D15" s="8">
        <f>'Paramètres'!C28*D8</f>
      </c>
      <c r="E15" s="8">
        <f>'Paramètres'!C28*E8</f>
      </c>
    </row>
    <row r="16" spans="1:5" x14ac:dyDescent="0.25">
      <c r="A16" t="s">
        <v>60</v>
      </c>
      <c r="B16" s="8">
        <f>'Paramètres'!E28*B11</f>
      </c>
      <c r="C16" s="8">
        <f>'Paramètres'!E28*C11</f>
      </c>
      <c r="D16" s="8">
        <f>'Paramètres'!E28*D11</f>
      </c>
      <c r="E16" s="8">
        <f>'Paramètres'!E28*E11</f>
      </c>
    </row>
    <row r="17" spans="1:5" x14ac:dyDescent="0.25">
      <c r="A17" t="s">
        <v>61</v>
      </c>
      <c r="B17" s="8">
        <f>B14-B16</f>
      </c>
      <c r="C17" s="8">
        <f>C14-C16</f>
      </c>
      <c r="D17" s="8">
        <f>D14-D16</f>
      </c>
      <c r="E17" s="8">
        <f>E14-E16</f>
      </c>
    </row>
    <row r="19" spans="1:1" x14ac:dyDescent="0.25">
      <c r="A19" s="3" t="s">
        <v>62</v>
      </c>
    </row>
    <row r="20" spans="1:5" x14ac:dyDescent="0.25">
      <c r="A20" t="s">
        <v>50</v>
      </c>
      <c r="B20" s="4">
        <v>5700</v>
      </c>
      <c r="C20" s="4">
        <v>6330</v>
      </c>
      <c r="D20" s="4">
        <v>8093</v>
      </c>
      <c r="E20" s="4">
        <v>16261</v>
      </c>
    </row>
    <row r="21" spans="1:5" x14ac:dyDescent="0.25">
      <c r="A21" t="s">
        <v>51</v>
      </c>
      <c r="B21" s="5">
        <v>59</v>
      </c>
      <c r="C21" s="5">
        <v>59</v>
      </c>
      <c r="D21" s="5">
        <v>59</v>
      </c>
      <c r="E21" s="5">
        <v>59</v>
      </c>
    </row>
    <row r="22" spans="1:5" x14ac:dyDescent="0.25">
      <c r="A22" t="s">
        <v>52</v>
      </c>
      <c r="B22" s="4">
        <f>MAX(0,B20-B23)</f>
      </c>
      <c r="C22" s="4">
        <f>MAX(0,C20-C23)</f>
      </c>
      <c r="D22" s="4">
        <f>MAX(0,D20-D23)</f>
      </c>
      <c r="E22" s="4">
        <f>MAX(0,E20-E23)</f>
      </c>
    </row>
    <row r="23" spans="1:5" x14ac:dyDescent="0.25">
      <c r="A23" t="s">
        <v>53</v>
      </c>
      <c r="B23" s="11">
        <f>'Paramètres'!G29</f>
      </c>
      <c r="C23" s="11">
        <f>B26</f>
      </c>
      <c r="D23" s="11">
        <f>C26</f>
      </c>
      <c r="E23" s="11">
        <f>D26</f>
      </c>
    </row>
    <row r="24" spans="1:5" x14ac:dyDescent="0.25">
      <c r="A24" t="s">
        <v>54</v>
      </c>
      <c r="B24" s="11">
        <f>B23+B22</f>
      </c>
      <c r="C24" s="11">
        <f>C23+C22</f>
      </c>
      <c r="D24" s="11">
        <f>D23+D22</f>
      </c>
      <c r="E24" s="11">
        <f>E23+E22</f>
      </c>
    </row>
    <row r="25" spans="1:5" x14ac:dyDescent="0.25">
      <c r="A25" t="s">
        <v>55</v>
      </c>
      <c r="B25" s="11">
        <f>MIN(B24,B20)</f>
      </c>
      <c r="C25" s="11">
        <f>MIN(C24,C20)</f>
      </c>
      <c r="D25" s="11">
        <f>MIN(D24,D20)</f>
      </c>
      <c r="E25" s="11">
        <f>MIN(E24,E20)</f>
      </c>
    </row>
    <row r="26" spans="1:5" x14ac:dyDescent="0.25">
      <c r="A26" t="s">
        <v>56</v>
      </c>
      <c r="B26" s="11">
        <f>B24-B25</f>
      </c>
      <c r="C26" s="11">
        <f>C24-C25</f>
      </c>
      <c r="D26" s="11">
        <f>D24-D25</f>
      </c>
      <c r="E26" s="11">
        <f>E24-E25</f>
      </c>
    </row>
    <row r="27" spans="1:5" x14ac:dyDescent="0.25">
      <c r="A27" t="s">
        <v>57</v>
      </c>
      <c r="B27" s="11">
        <f>B20-B25</f>
      </c>
      <c r="C27" s="11">
        <f>C20-C25</f>
      </c>
      <c r="D27" s="11">
        <f>D20-D25</f>
      </c>
      <c r="E27" s="11">
        <f>E20-E25</f>
      </c>
    </row>
    <row r="28" spans="1:5" x14ac:dyDescent="0.25">
      <c r="A28" t="s">
        <v>58</v>
      </c>
      <c r="B28" s="8">
        <f>B21*B25</f>
      </c>
      <c r="C28" s="8">
        <f>C21*C25</f>
      </c>
      <c r="D28" s="8">
        <f>D21*D25</f>
      </c>
      <c r="E28" s="8">
        <f>E21*E25</f>
      </c>
    </row>
    <row r="29" spans="1:5" x14ac:dyDescent="0.25">
      <c r="A29" t="s">
        <v>59</v>
      </c>
      <c r="B29" s="8">
        <f>'Paramètres'!C29*B22</f>
      </c>
      <c r="C29" s="8">
        <f>'Paramètres'!C29*C22</f>
      </c>
      <c r="D29" s="8">
        <f>'Paramètres'!C29*D22</f>
      </c>
      <c r="E29" s="8">
        <f>'Paramètres'!C29*E22</f>
      </c>
    </row>
    <row r="30" spans="1:5" x14ac:dyDescent="0.25">
      <c r="A30" t="s">
        <v>60</v>
      </c>
      <c r="B30" s="8">
        <f>'Paramètres'!E29*B25</f>
      </c>
      <c r="C30" s="8">
        <f>'Paramètres'!E29*C25</f>
      </c>
      <c r="D30" s="8">
        <f>'Paramètres'!E29*D25</f>
      </c>
      <c r="E30" s="8">
        <f>'Paramètres'!E29*E25</f>
      </c>
    </row>
    <row r="31" spans="1:5" x14ac:dyDescent="0.25">
      <c r="A31" t="s">
        <v>61</v>
      </c>
      <c r="B31" s="8">
        <f>B28-B30</f>
      </c>
      <c r="C31" s="8">
        <f>C28-C30</f>
      </c>
      <c r="D31" s="8">
        <f>D28-D30</f>
      </c>
      <c r="E31" s="8">
        <f>E28-E30</f>
      </c>
    </row>
    <row r="33" spans="1:1" x14ac:dyDescent="0.25">
      <c r="A33" s="3" t="s">
        <v>63</v>
      </c>
    </row>
    <row r="34" spans="1:5" x14ac:dyDescent="0.25">
      <c r="A34" t="s">
        <v>50</v>
      </c>
      <c r="B34" s="4">
        <v>1740</v>
      </c>
      <c r="C34" s="4">
        <v>1973</v>
      </c>
      <c r="D34" s="4">
        <v>2182</v>
      </c>
      <c r="E34" s="4">
        <v>2657</v>
      </c>
    </row>
    <row r="35" spans="1:5" x14ac:dyDescent="0.25">
      <c r="A35" t="s">
        <v>51</v>
      </c>
      <c r="B35" s="5">
        <v>129</v>
      </c>
      <c r="C35" s="5">
        <v>129</v>
      </c>
      <c r="D35" s="5">
        <v>129</v>
      </c>
      <c r="E35" s="5">
        <v>129</v>
      </c>
    </row>
    <row r="36" spans="1:5" x14ac:dyDescent="0.25">
      <c r="A36" t="s">
        <v>52</v>
      </c>
      <c r="B36" s="4">
        <f>MAX(0,B34-B37)</f>
      </c>
      <c r="C36" s="4">
        <f>MAX(0,C34-C37)</f>
      </c>
      <c r="D36" s="4">
        <f>MAX(0,D34-D37)</f>
      </c>
      <c r="E36" s="4">
        <f>MAX(0,E34-E37)</f>
      </c>
    </row>
    <row r="37" spans="1:5" x14ac:dyDescent="0.25">
      <c r="A37" t="s">
        <v>53</v>
      </c>
      <c r="B37" s="11">
        <f>'Paramètres'!G30</f>
      </c>
      <c r="C37" s="11">
        <f>B40</f>
      </c>
      <c r="D37" s="11">
        <f>C40</f>
      </c>
      <c r="E37" s="11">
        <f>D40</f>
      </c>
    </row>
    <row r="38" spans="1:5" x14ac:dyDescent="0.25">
      <c r="A38" t="s">
        <v>54</v>
      </c>
      <c r="B38" s="11">
        <f>B37+B36</f>
      </c>
      <c r="C38" s="11">
        <f>C37+C36</f>
      </c>
      <c r="D38" s="11">
        <f>D37+D36</f>
      </c>
      <c r="E38" s="11">
        <f>E37+E36</f>
      </c>
    </row>
    <row r="39" spans="1:5" x14ac:dyDescent="0.25">
      <c r="A39" t="s">
        <v>55</v>
      </c>
      <c r="B39" s="11">
        <f>MIN(B38,B34)</f>
      </c>
      <c r="C39" s="11">
        <f>MIN(C38,C34)</f>
      </c>
      <c r="D39" s="11">
        <f>MIN(D38,D34)</f>
      </c>
      <c r="E39" s="11">
        <f>MIN(E38,E34)</f>
      </c>
    </row>
    <row r="40" spans="1:5" x14ac:dyDescent="0.25">
      <c r="A40" t="s">
        <v>56</v>
      </c>
      <c r="B40" s="11">
        <f>B38-B39</f>
      </c>
      <c r="C40" s="11">
        <f>C38-C39</f>
      </c>
      <c r="D40" s="11">
        <f>D38-D39</f>
      </c>
      <c r="E40" s="11">
        <f>E38-E39</f>
      </c>
    </row>
    <row r="41" spans="1:5" x14ac:dyDescent="0.25">
      <c r="A41" t="s">
        <v>57</v>
      </c>
      <c r="B41" s="11">
        <f>B34-B39</f>
      </c>
      <c r="C41" s="11">
        <f>C34-C39</f>
      </c>
      <c r="D41" s="11">
        <f>D34-D39</f>
      </c>
      <c r="E41" s="11">
        <f>E34-E39</f>
      </c>
    </row>
    <row r="42" spans="1:5" x14ac:dyDescent="0.25">
      <c r="A42" t="s">
        <v>58</v>
      </c>
      <c r="B42" s="8">
        <f>B35*B39</f>
      </c>
      <c r="C42" s="8">
        <f>C35*C39</f>
      </c>
      <c r="D42" s="8">
        <f>D35*D39</f>
      </c>
      <c r="E42" s="8">
        <f>E35*E39</f>
      </c>
    </row>
    <row r="43" spans="1:5" x14ac:dyDescent="0.25">
      <c r="A43" t="s">
        <v>59</v>
      </c>
      <c r="B43" s="8">
        <f>'Paramètres'!C30*B36</f>
      </c>
      <c r="C43" s="8">
        <f>'Paramètres'!C30*C36</f>
      </c>
      <c r="D43" s="8">
        <f>'Paramètres'!C30*D36</f>
      </c>
      <c r="E43" s="8">
        <f>'Paramètres'!C30*E36</f>
      </c>
    </row>
    <row r="44" spans="1:5" x14ac:dyDescent="0.25">
      <c r="A44" t="s">
        <v>60</v>
      </c>
      <c r="B44" s="8">
        <f>'Paramètres'!E30*B39</f>
      </c>
      <c r="C44" s="8">
        <f>'Paramètres'!E30*C39</f>
      </c>
      <c r="D44" s="8">
        <f>'Paramètres'!E30*D39</f>
      </c>
      <c r="E44" s="8">
        <f>'Paramètres'!E30*E39</f>
      </c>
    </row>
    <row r="45" spans="1:5" x14ac:dyDescent="0.25">
      <c r="A45" t="s">
        <v>61</v>
      </c>
      <c r="B45" s="8">
        <f>B42-B44</f>
      </c>
      <c r="C45" s="8">
        <f>C42-C44</f>
      </c>
      <c r="D45" s="8">
        <f>D42-D44</f>
      </c>
      <c r="E45" s="8">
        <f>E42-E44</f>
      </c>
    </row>
    <row r="47" spans="1:1" x14ac:dyDescent="0.25">
      <c r="A47" s="3" t="s">
        <v>64</v>
      </c>
    </row>
    <row r="48" spans="1:5" x14ac:dyDescent="0.25">
      <c r="A48" t="s">
        <v>65</v>
      </c>
      <c r="B48" s="11">
        <f>B8+B22+B36</f>
      </c>
      <c r="C48" s="11">
        <f>C8+C22+C36</f>
      </c>
      <c r="D48" s="11">
        <f>D8+D22+D36</f>
      </c>
      <c r="E48" s="11">
        <f>E8+E22+E36</f>
      </c>
    </row>
    <row r="49" spans="1:5" x14ac:dyDescent="0.25">
      <c r="A49" t="s">
        <v>66</v>
      </c>
      <c r="B49" s="11">
        <f>'Paramètres'!B5</f>
      </c>
      <c r="C49" s="11">
        <f>'Paramètres'!B5</f>
      </c>
      <c r="D49" s="11">
        <f>'Paramètres'!B5</f>
      </c>
      <c r="E49" s="11">
        <f>'Paramètres'!B5</f>
      </c>
    </row>
    <row r="50" spans="1:5" x14ac:dyDescent="0.25">
      <c r="A50" t="s">
        <v>67</v>
      </c>
      <c r="B50" s="11">
        <f>MAX(0,B48-B49)</f>
      </c>
      <c r="C50" s="11">
        <f>MAX(0,C48-C49)</f>
      </c>
      <c r="D50" s="11">
        <f>MAX(0,D48-D49)</f>
      </c>
      <c r="E50" s="11">
        <f>MAX(0,E48-E49)</f>
      </c>
    </row>
    <row r="51" spans="1:5" x14ac:dyDescent="0.25">
      <c r="A51" t="s">
        <v>68</v>
      </c>
      <c r="B51" s="11">
        <f>'Paramètres'!F28*B8+'Paramètres'!F29*B22+'Paramètres'!F30*B36</f>
      </c>
      <c r="C51" s="11">
        <f>'Paramètres'!F28*C8+'Paramètres'!F29*C22+'Paramètres'!F30*C36</f>
      </c>
      <c r="D51" s="11">
        <f>'Paramètres'!F28*D8+'Paramètres'!F29*D22+'Paramètres'!F30*D36</f>
      </c>
      <c r="E51" s="11">
        <f>'Paramètres'!F28*E8+'Paramètres'!F29*E22+'Paramètres'!F30*E36</f>
      </c>
    </row>
    <row r="52" spans="1:5" x14ac:dyDescent="0.25">
      <c r="A52" t="s">
        <v>69</v>
      </c>
      <c r="B52" s="11">
        <f>'Paramètres'!B6</f>
      </c>
      <c r="C52" s="11">
        <f>'Paramètres'!B6</f>
      </c>
      <c r="D52" s="11">
        <f>'Paramètres'!B6</f>
      </c>
      <c r="E52" s="11">
        <f>'Paramètres'!B6</f>
      </c>
    </row>
    <row r="53" spans="1:5" x14ac:dyDescent="0.25">
      <c r="A53" t="s">
        <v>70</v>
      </c>
      <c r="B53" s="11">
        <f>B11+B25+B39</f>
      </c>
      <c r="C53" s="11">
        <f>C11+C25+C39</f>
      </c>
      <c r="D53" s="11">
        <f>D11+D25+D39</f>
      </c>
      <c r="E53" s="11">
        <f>E11+E25+E39</f>
      </c>
    </row>
    <row r="54" spans="1:5" x14ac:dyDescent="0.25">
      <c r="A54" t="s">
        <v>71</v>
      </c>
      <c r="B54" s="11">
        <f>B13+B27+B41</f>
      </c>
      <c r="C54" s="11">
        <f>C13+C27+C41</f>
      </c>
      <c r="D54" s="11">
        <f>D13+D27+D41</f>
      </c>
      <c r="E54" s="11">
        <f>E13+E27+E41</f>
      </c>
    </row>
    <row r="55" spans="1:5" x14ac:dyDescent="0.25">
      <c r="A55" t="s">
        <v>72</v>
      </c>
      <c r="B55" s="8">
        <f>B14+B28+B42</f>
      </c>
      <c r="C55" s="8">
        <f>C14+C28+C42</f>
      </c>
      <c r="D55" s="8">
        <f>D14+D28+D42</f>
      </c>
      <c r="E55" s="8">
        <f>E14+E28+E42</f>
      </c>
    </row>
    <row r="56" spans="1:5" x14ac:dyDescent="0.25">
      <c r="A56" t="s">
        <v>73</v>
      </c>
      <c r="B56" s="8">
        <f>B15+B29+B43</f>
      </c>
      <c r="C56" s="8">
        <f>C15+C29+C43</f>
      </c>
      <c r="D56" s="8">
        <f>D15+D29+D43</f>
      </c>
      <c r="E56" s="8">
        <f>E15+E29+E43</f>
      </c>
    </row>
    <row r="57" spans="1:5" x14ac:dyDescent="0.25">
      <c r="A57" t="s">
        <v>74</v>
      </c>
      <c r="B57" s="8">
        <f>B16+B30+B44</f>
      </c>
      <c r="C57" s="8">
        <f>C16+C30+C44</f>
      </c>
      <c r="D57" s="8">
        <f>D16+D30+D44</f>
      </c>
      <c r="E57" s="8">
        <f>E16+E30+E44</f>
      </c>
    </row>
    <row r="58" spans="1:5" x14ac:dyDescent="0.25">
      <c r="A58" t="s">
        <v>75</v>
      </c>
      <c r="B58" s="8">
        <f>B17+B31+B45</f>
      </c>
      <c r="C58" s="8">
        <f>C17+C31+C45</f>
      </c>
      <c r="D58" s="8">
        <f>D17+D31+D45</f>
      </c>
      <c r="E58" s="8">
        <f>E17+E31+E45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76</v>
      </c>
    </row>
    <row r="2" spans="1:1" x14ac:dyDescent="0.25">
      <c r="A2" s="2" t="s">
        <v>77</v>
      </c>
    </row>
    <row r="4" spans="1:5" x14ac:dyDescent="0.25">
      <c r="A4" s="7" t="s">
        <v>44</v>
      </c>
      <c r="B4" s="7" t="s">
        <v>45</v>
      </c>
      <c r="C4" s="7" t="s">
        <v>46</v>
      </c>
      <c r="D4" s="7" t="s">
        <v>47</v>
      </c>
      <c r="E4" s="7" t="s">
        <v>48</v>
      </c>
    </row>
    <row r="5" spans="1:1" x14ac:dyDescent="0.25">
      <c r="A5" s="3" t="s">
        <v>78</v>
      </c>
    </row>
    <row r="6" spans="1:5" x14ac:dyDescent="0.25">
      <c r="A6" t="s">
        <v>79</v>
      </c>
      <c r="B6" s="8">
        <f>'Prévision logistique'!B55</f>
      </c>
      <c r="C6" s="8">
        <f>'Prévision logistique'!C55</f>
      </c>
      <c r="D6" s="8">
        <f>'Prévision logistique'!D55</f>
      </c>
      <c r="E6" s="8">
        <f>'Prévision logistique'!E55</f>
      </c>
    </row>
    <row r="7" spans="1:5" x14ac:dyDescent="0.25">
      <c r="A7" t="s">
        <v>60</v>
      </c>
      <c r="B7" s="8">
        <f>'Prévision logistique'!B57</f>
      </c>
      <c r="C7" s="8">
        <f>'Prévision logistique'!C57</f>
      </c>
      <c r="D7" s="8">
        <f>'Prévision logistique'!D57</f>
      </c>
      <c r="E7" s="8">
        <f>'Prévision logistique'!E57</f>
      </c>
    </row>
    <row r="8" spans="1:5" x14ac:dyDescent="0.25">
      <c r="A8" t="s">
        <v>61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80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81</v>
      </c>
      <c r="B10" s="5">
        <f>'Paramètres'!B12</f>
      </c>
      <c r="C10" s="5">
        <f>'Paramètres'!B12</f>
      </c>
      <c r="D10" s="5">
        <f>'Paramètres'!B12</f>
      </c>
      <c r="E10" s="5">
        <f>'Paramètres'!B12</f>
      </c>
    </row>
    <row r="11" spans="1:5" x14ac:dyDescent="0.25">
      <c r="A11" t="s">
        <v>82</v>
      </c>
      <c r="B11" s="5">
        <f>'Paramètres'!B10</f>
      </c>
      <c r="C11" s="5">
        <f>'Paramètres'!B10</f>
      </c>
      <c r="D11" s="5">
        <f>'Paramètres'!B10</f>
      </c>
      <c r="E11" s="5">
        <f>'Paramètres'!B10</f>
      </c>
    </row>
    <row r="12" spans="1:5" x14ac:dyDescent="0.25">
      <c r="A12" t="s">
        <v>83</v>
      </c>
      <c r="B12" s="5">
        <f>'Paramètres'!B11</f>
      </c>
      <c r="C12" s="5">
        <f>'Paramètres'!B11</f>
      </c>
      <c r="D12" s="5">
        <f>'Paramètres'!B11</f>
      </c>
      <c r="E12" s="5">
        <f>'Paramètres'!B11</f>
      </c>
    </row>
    <row r="13" spans="1:5" x14ac:dyDescent="0.25">
      <c r="A13" t="s">
        <v>84</v>
      </c>
      <c r="B13" s="8">
        <f>'Paramètres'!B7</f>
      </c>
      <c r="C13" s="8">
        <f>'Paramètres'!B7</f>
      </c>
      <c r="D13" s="8">
        <f>'Paramètres'!B7</f>
      </c>
      <c r="E13" s="8">
        <f>'Paramètres'!B7</f>
      </c>
    </row>
    <row r="14" spans="1:5" x14ac:dyDescent="0.25">
      <c r="A14" t="s">
        <v>85</v>
      </c>
      <c r="B14" s="8">
        <f>'Paramètres'!B8</f>
      </c>
      <c r="C14" s="8">
        <f>'Paramètres'!B8</f>
      </c>
      <c r="D14" s="8">
        <f>'Paramètres'!B8</f>
      </c>
      <c r="E14" s="8">
        <f>'Paramètres'!B8</f>
      </c>
    </row>
    <row r="15" spans="1:5" x14ac:dyDescent="0.25">
      <c r="A15" t="s">
        <v>86</v>
      </c>
      <c r="B15" s="8">
        <f>B8-B9-B10-B11-B12-B13-B14</f>
      </c>
      <c r="C15" s="8">
        <f>C8-C9-C10-C11-C12-C13-C14</f>
      </c>
      <c r="D15" s="8">
        <f>D8-D9-D10-D11-D12-D13-D14</f>
      </c>
      <c r="E15" s="8">
        <f>E8-E9-E10-E11-E12-E13-E14</f>
      </c>
    </row>
    <row r="16" spans="1:5" x14ac:dyDescent="0.25">
      <c r="A16" t="s">
        <v>87</v>
      </c>
      <c r="B16" s="8">
        <f>MAX(0,B15)*'Paramètres'!B13</f>
      </c>
      <c r="C16" s="8">
        <f>MAX(0,C15)*'Paramètres'!B13</f>
      </c>
      <c r="D16" s="8">
        <f>MAX(0,D15)*'Paramètres'!B13</f>
      </c>
      <c r="E16" s="8">
        <f>MAX(0,E15)*'Paramètres'!B13</f>
      </c>
    </row>
    <row r="17" spans="1:5" x14ac:dyDescent="0.25">
      <c r="A17" t="s">
        <v>88</v>
      </c>
      <c r="B17" s="8">
        <f>B15-B16</f>
      </c>
      <c r="C17" s="8">
        <f>C15-C16</f>
      </c>
      <c r="D17" s="8">
        <f>D15-D16</f>
      </c>
      <c r="E17" s="8">
        <f>E15-E16</f>
      </c>
    </row>
    <row r="18" spans="1:5" x14ac:dyDescent="0.25">
      <c r="A18" t="s">
        <v>89</v>
      </c>
      <c r="B18" s="8">
        <f>B17</f>
      </c>
      <c r="C18" s="8">
        <f>B18+C17</f>
      </c>
      <c r="D18" s="8">
        <f>C18+D17</f>
      </c>
      <c r="E18" s="8">
        <f>D18+E17</f>
      </c>
    </row>
    <row r="20" spans="1:1" x14ac:dyDescent="0.25">
      <c r="A20" s="3" t="s">
        <v>90</v>
      </c>
    </row>
    <row r="21" spans="1:5" x14ac:dyDescent="0.25">
      <c r="A21" t="s">
        <v>91</v>
      </c>
      <c r="B21" s="8">
        <f>'Paramètres'!B22</f>
      </c>
      <c r="C21" s="8">
        <f>B26</f>
      </c>
      <c r="D21" s="8">
        <f>C26</f>
      </c>
      <c r="E21" s="8">
        <f>D26</f>
      </c>
    </row>
    <row r="22" spans="1:5" x14ac:dyDescent="0.25">
      <c r="A22" t="s">
        <v>92</v>
      </c>
      <c r="B22" s="8">
        <f>B6*(1-'Paramètres'!B18)+'Paramètres'!B23</f>
      </c>
      <c r="C22" s="8">
        <f>C6*(1-'Paramètres'!B18)+B6*'Paramètres'!B18</f>
      </c>
      <c r="D22" s="8">
        <f>D6*(1-'Paramètres'!B18)+C6*'Paramètres'!B18</f>
      </c>
      <c r="E22" s="8">
        <f>E6*(1-'Paramètres'!B18)+D6*'Paramètres'!B18</f>
      </c>
    </row>
    <row r="23" spans="1:5" x14ac:dyDescent="0.25">
      <c r="A23" t="s">
        <v>93</v>
      </c>
      <c r="B23" s="8">
        <f>'Prévision logistique'!B56*(1-'Paramètres'!B19)+'Paramètres'!B24</f>
      </c>
      <c r="C23" s="8">
        <f>'Prévision logistique'!C56*(1-'Paramètres'!B19)+'Prévision logistique'!B56*'Paramètres'!B19</f>
      </c>
      <c r="D23" s="8">
        <f>'Prévision logistique'!D56*(1-'Paramètres'!B19)+'Prévision logistique'!C56*'Paramètres'!B19</f>
      </c>
      <c r="E23" s="8">
        <f>'Prévision logistique'!E56*(1-'Paramètres'!B19)+'Prévision logistique'!D56*'Paramètres'!B19</f>
      </c>
    </row>
    <row r="24" spans="1:5" x14ac:dyDescent="0.25">
      <c r="A24" t="s">
        <v>94</v>
      </c>
      <c r="B24" s="8">
        <f>B9+B10+B11+B12+B13+B16</f>
      </c>
      <c r="C24" s="8">
        <f>C9+C10+C11+C12+C13+C16</f>
      </c>
      <c r="D24" s="8">
        <f>D9+D10+D11+D12+D13+D16</f>
      </c>
      <c r="E24" s="8">
        <f>E9+E10+E11+E12+E13+E16</f>
      </c>
    </row>
    <row r="25" spans="1:5" x14ac:dyDescent="0.25">
      <c r="A25" t="s">
        <v>95</v>
      </c>
      <c r="B25" s="8">
        <f>'Paramètres'!B14</f>
      </c>
      <c r="C25" s="8">
        <f>'Paramètres'!B14</f>
      </c>
      <c r="D25" s="8">
        <f>'Paramètres'!B14</f>
      </c>
      <c r="E25" s="8">
        <f>'Paramètres'!B14</f>
      </c>
    </row>
    <row r="26" spans="1:5" x14ac:dyDescent="0.25">
      <c r="A26" t="s">
        <v>96</v>
      </c>
      <c r="B26" s="8">
        <f>B21+B22-B23-B24-B25</f>
      </c>
      <c r="C26" s="8">
        <f>C21+C22-C23-C24-C25</f>
      </c>
      <c r="D26" s="8">
        <f>D21+D22-D23-D24-D25</f>
      </c>
      <c r="E26" s="8">
        <f>E21+E22-E23-E24-E25</f>
      </c>
    </row>
    <row r="27" spans="1:5" x14ac:dyDescent="0.25">
      <c r="A27" t="s">
        <v>97</v>
      </c>
      <c r="B27" s="8">
        <f>MAX(0,-B26-'Paramètres'!B15)</f>
      </c>
      <c r="C27" s="8">
        <f>MAX(0,-C26-'Paramètres'!B15)</f>
      </c>
      <c r="D27" s="8">
        <f>MAX(0,-D26-'Paramètres'!B15)</f>
      </c>
      <c r="E27" s="8">
        <f>MAX(0,-E26-'Paramètres'!B15)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