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<sst xmlns="http://schemas.openxmlformats.org/spreadsheetml/2006/main" count="143" uniqueCount="100">
  <si>
    <t>LA TABLE D'AUGUSTIN · Composez la carte · cockpit de prévision</t>
  </si>
  <si>
    <t>Feuille de paramètres : ce que le jeu applique. Modifiez-la seulement si l'enseignant a changé les règles.</t>
  </si>
  <si>
    <t>L'ENTREPRISE</t>
  </si>
  <si>
    <t>Capacité salle et cuisine (couverts/tour)</t>
  </si>
  <si>
    <t>Heures de main-d'œuvre disponibles par tour</t>
  </si>
  <si>
    <t>10 personnes × 455 h</t>
  </si>
  <si>
    <t>Charges de structure décaissées par tour</t>
  </si>
  <si>
    <t>Amortissements par tour, au départ</t>
  </si>
  <si>
    <t>Budget marketing de référence par tour</t>
  </si>
  <si>
    <t>Budget qualité de référence par tour</t>
  </si>
  <si>
    <t>Budget maintenance de référence par tour</t>
  </si>
  <si>
    <t>Budget de marque de référence par tour</t>
  </si>
  <si>
    <t>bâtit une notoriété qui porte toute la gamme, avec retard et inertie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</si>
  <si>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</si>
  <si>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</si>
  <si>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</si>
  <si>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</si>
  <si>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</si>
  <si>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</si>
  <si>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</si>
  <si>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21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</si>
  <si>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</si>
  <si>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</si>
  <si>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</si>
  <si>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</si>
  <si>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</si>
  <si>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</si>
  <si>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</si>
  <si>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Denrées</t>
  </si>
  <si>
    <t>Énergie de cuisson, commissions</t>
  </si>
  <si>
    <t>Coût variable</t>
  </si>
  <si>
    <t>Heures par unité</t>
  </si>
  <si>
    <t>Denrées perdues à l'ouverture</t>
  </si>
  <si>
    <t>Saison T1</t>
  </si>
  <si>
    <t>Saison T2</t>
  </si>
  <si>
    <t>Saison T3</t>
  </si>
  <si>
    <t>Saison T4</t>
  </si>
  <si>
    <t>Formule du midi</t>
  </si>
  <si>
    <t>Carte du soir</t>
  </si>
  <si>
    <t>Banquets et repas d'entreprise</t>
  </si>
  <si>
    <t>Traiteur · buffets livrés</t>
  </si>
  <si>
    <t>LA COMMUNICATION</t>
  </si>
  <si>
    <t>L'axe de communication (prix, qualité, innovation, image) ne coûte rien : il décide de ce que chaque euro de marketing rend, selon ce que chaque clientèle regarde. Il se choisit dans le jeu, pas ici.</t>
  </si>
  <si>
    <t>Prévision logistique · LA TABLE D'AUGUSTIN · Composez la carte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</si>
  <si>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</si>
  <si>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</si>
  <si>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</si>
  <si>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</si>
  <si>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</si>
  <si>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</si>
  <si>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FORMULE DU MIDI</t>
  </si>
  <si>
    <t>Demande prévue (à saisir)</t>
  </si>
  <si>
    <t>Ticket moyen (à saisir)</t>
  </si>
  <si>
    <t>Couverts à préparer (à saisir — préremplie : de quoi servir la demande)</t>
  </si>
  <si>
    <t>Denrées perdues en début de tour</t>
  </si>
  <si>
    <t>Disponible à la vente</t>
  </si>
  <si>
    <t>Ventes prévues</t>
  </si>
  <si>
    <t>Denrées perdues en fin de tour</t>
  </si>
  <si>
    <t>Demande non servie</t>
  </si>
  <si>
    <t>Chiffre d'affaires prévu</t>
  </si>
  <si>
    <t>Denrées (service du tour)</t>
  </si>
  <si>
    <t>Coût variable des ventes</t>
  </si>
  <si>
    <t>Marge sur coût variable</t>
  </si>
  <si>
    <t>CARTE DU SOIR</t>
  </si>
  <si>
    <t>BANQUETS ET REPAS D'ENTREPRISE</t>
  </si>
  <si>
    <t>TRAITEUR · BUFFETS LIVRÉS</t>
  </si>
  <si>
    <t>TOUTES RÉFÉRENCES</t>
  </si>
  <si>
    <t>Total couverts à préparer</t>
  </si>
  <si>
    <t>Capacité salle et cuisine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</si>
  <si>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</si>
  <si>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</si>
  <si>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</si>
  <si>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</si>
  <si>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</si>
  <si>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</si>
  <si>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denrées</t>
  </si>
  <si>
    <t>Coût variable des ventes, toutes références</t>
  </si>
  <si>
    <t>Marge sur coût variable, toutes références</t>
  </si>
  <si>
    <t>Prévision résultat et trésorerie · LA TABLE D'AUGUSTIN · Composez la carte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</si>
  <si>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</si>
  <si>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</si>
  <si>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</si>
  <si>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</si>
  <si>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de marque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</si>
  <si>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</si>
  <si>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</si>
  <si>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</si>
  <si>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</si>
  <si>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</si>
  <si>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</si>
  <si>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</si>
  <si>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</si>
  <si>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</si>
  <si>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</si>
  <si>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</si>
  <si>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denrées</t>
  </si>
  <si>
    <t>Charges décaissées (structure, marketing, marque,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</si>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</sst>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1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9000</v>
      </c>
    </row>
    <row r="6" spans="1:3" x14ac:dyDescent="0.25">
      <c r="A6" t="s">
        <v>4</v>
      </c>
      <c r="B6" s="4">
        <v>4550</v>
      </c>
      <c r="C6" s="2" t="s">
        <v>5</v>
      </c>
    </row>
    <row r="7" spans="1:2" x14ac:dyDescent="0.25">
      <c r="A7" t="s">
        <v>6</v>
      </c>
      <c r="B7" s="5">
        <v>90000</v>
      </c>
    </row>
    <row r="8" spans="1:2" x14ac:dyDescent="0.25">
      <c r="A8" t="s">
        <v>7</v>
      </c>
      <c r="B8" s="5">
        <v>4500</v>
      </c>
    </row>
    <row r="9" spans="1:2" x14ac:dyDescent="0.25">
      <c r="A9" t="s">
        <v>8</v>
      </c>
      <c r="B9" s="5">
        <v>3500</v>
      </c>
    </row>
    <row r="10" spans="1:2" x14ac:dyDescent="0.25">
      <c r="A10" t="s">
        <v>9</v>
      </c>
      <c r="B10" s="5">
        <v>2250</v>
      </c>
    </row>
    <row r="11" spans="1:2" x14ac:dyDescent="0.25">
      <c r="A11" t="s">
        <v>10</v>
      </c>
      <c r="B11" s="5">
        <v>4000</v>
      </c>
    </row>
    <row r="12" spans="1:3" x14ac:dyDescent="0.25">
      <c r="A12" t="s">
        <v>11</v>
      </c>
      <c r="B12" s="5">
        <v>3000</v>
      </c>
      <c r="C12" s="2" t="s">
        <v>12</v>
      </c>
    </row>
    <row r="13" spans="1:2" x14ac:dyDescent="0.25">
      <c r="A13" t="s">
        <v>13</v>
      </c>
      <c r="B13" s="6">
        <v>0.25</v>
      </c>
    </row>
    <row r="14" spans="1:2" x14ac:dyDescent="0.25">
      <c r="A14" t="s">
        <v>14</v>
      </c>
      <c r="B14" s="5">
        <v>4375</v>
      </c>
    </row>
    <row r="15" spans="1:2" x14ac:dyDescent="0.25">
      <c r="A15" t="s">
        <v>15</v>
      </c>
      <c r="B15" s="5">
        <v>20000</v>
      </c>
    </row>
    <row r="17" spans="1:1" x14ac:dyDescent="0.25">
      <c r="A17" s="3" t="s">
        <v>16</v>
      </c>
    </row>
    <row r="18" spans="1:3" x14ac:dyDescent="0.25">
      <c r="A18" t="s">
        <v>17</v>
      </c>
      <c r="B18" s="6">
        <v>0.25</v>
      </c>
      <c r="C18" s="2" t="s">
        <v>18</v>
      </c>
    </row>
    <row r="19" spans="1:3" x14ac:dyDescent="0.25">
      <c r="A19" t="s">
        <v>19</v>
      </c>
      <c r="B19" s="6">
        <v>0.23</v>
      </c>
      <c r="C19" s="2" t="s">
        <v>20</v>
      </c>
    </row>
    <row r="21" spans="1:1" x14ac:dyDescent="0.25">
      <c r="A21" s="3" t="s">
        <v>21</v>
      </c>
    </row>
    <row r="22" spans="1:2" x14ac:dyDescent="0.25">
      <c r="A22" t="s">
        <v>22</v>
      </c>
      <c r="B22" s="5">
        <v>25000</v>
      </c>
    </row>
    <row r="23" spans="1:2" x14ac:dyDescent="0.25">
      <c r="A23" t="s">
        <v>23</v>
      </c>
      <c r="B23" s="5">
        <v>12000</v>
      </c>
    </row>
    <row r="24" spans="1:2" x14ac:dyDescent="0.25">
      <c r="A24" t="s">
        <v>24</v>
      </c>
      <c r="B24" s="5">
        <v>20000</v>
      </c>
    </row>
    <row r="26" spans="1:1" x14ac:dyDescent="0.25">
      <c r="A26" s="3" t="s">
        <v>25</v>
      </c>
    </row>
    <row r="27" spans="1:11" x14ac:dyDescent="0.25">
      <c r="A27" s="7" t="s">
        <v>26</v>
      </c>
      <c r="B27" s="7" t="s">
        <v>27</v>
      </c>
      <c r="C27" s="7" t="s">
        <v>28</v>
      </c>
      <c r="D27" s="7" t="s">
        <v>29</v>
      </c>
      <c r="E27" s="7" t="s">
        <v>30</v>
      </c>
      <c r="F27" s="7" t="s">
        <v>31</v>
      </c>
      <c r="G27" s="7" t="s">
        <v>32</v>
      </c>
      <c r="H27" s="7" t="s">
        <v>33</v>
      </c>
      <c r="I27" s="7" t="s">
        <v>34</v>
      </c>
      <c r="J27" s="7" t="s">
        <v>35</v>
      </c>
      <c r="K27" s="7" t="s">
        <v>36</v>
      </c>
    </row>
    <row r="28" spans="1:11" x14ac:dyDescent="0.25">
      <c r="A28" t="s">
        <v>37</v>
      </c>
      <c r="B28" s="5">
        <v>27</v>
      </c>
      <c r="C28" s="5">
        <v>7.5</v>
      </c>
      <c r="D28" s="5">
        <v>2</v>
      </c>
      <c r="E28" s="8">
        <f>C28+D28</f>
      </c>
      <c r="F28" s="9">
        <v>0.4</v>
      </c>
      <c r="G28" s="4">
        <v>0</v>
      </c>
      <c r="H28" s="10">
        <v>0.95</v>
      </c>
      <c r="I28" s="10">
        <v>1.05</v>
      </c>
      <c r="J28" s="10">
        <v>0.7</v>
      </c>
      <c r="K28" s="10">
        <v>1.1</v>
      </c>
    </row>
    <row r="29" spans="1:11" x14ac:dyDescent="0.25">
      <c r="A29" t="s">
        <v>38</v>
      </c>
      <c r="B29" s="5">
        <v>38</v>
      </c>
      <c r="C29" s="5">
        <v>12</v>
      </c>
      <c r="D29" s="5">
        <v>3</v>
      </c>
      <c r="E29" s="8">
        <f>C29+D29</f>
      </c>
      <c r="F29" s="9">
        <v>0.6</v>
      </c>
      <c r="G29" s="4">
        <v>0</v>
      </c>
      <c r="H29" s="10">
        <v>0.9</v>
      </c>
      <c r="I29" s="10">
        <v>1.05</v>
      </c>
      <c r="J29" s="10">
        <v>0.9</v>
      </c>
      <c r="K29" s="10">
        <v>1.2</v>
      </c>
    </row>
    <row r="30" spans="1:11" x14ac:dyDescent="0.25">
      <c r="A30" t="s">
        <v>39</v>
      </c>
      <c r="B30" s="5">
        <v>33</v>
      </c>
      <c r="C30" s="5">
        <v>10</v>
      </c>
      <c r="D30" s="5">
        <v>2.5</v>
      </c>
      <c r="E30" s="8">
        <f>C30+D30</f>
      </c>
      <c r="F30" s="9">
        <v>0.45</v>
      </c>
      <c r="G30" s="4">
        <v>0</v>
      </c>
      <c r="H30" s="10">
        <v>0.75</v>
      </c>
      <c r="I30" s="10">
        <v>1</v>
      </c>
      <c r="J30" s="10">
        <v>0.55</v>
      </c>
      <c r="K30" s="10">
        <v>1.6</v>
      </c>
    </row>
    <row r="31" spans="1:11" x14ac:dyDescent="0.25">
      <c r="A31" t="s">
        <v>40</v>
      </c>
      <c r="B31" s="5">
        <v>27</v>
      </c>
      <c r="C31" s="5">
        <v>8.5</v>
      </c>
      <c r="D31" s="5">
        <v>3.5</v>
      </c>
      <c r="E31" s="8">
        <f>C31+D31</f>
      </c>
      <c r="F31" s="9">
        <v>0.35</v>
      </c>
      <c r="G31" s="4">
        <v>0</v>
      </c>
      <c r="H31" s="10">
        <v>0.95</v>
      </c>
      <c r="I31" s="10">
        <v>1.05</v>
      </c>
      <c r="J31" s="10">
        <v>0.6</v>
      </c>
      <c r="K31" s="10">
        <v>1.25</v>
      </c>
    </row>
    <row r="33" spans="1:1" x14ac:dyDescent="0.25">
      <c r="A33" s="3" t="s">
        <v>41</v>
      </c>
    </row>
    <row r="34" spans="1:1" x14ac:dyDescent="0.25">
      <c r="A34" s="2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43</v>
      </c>
    </row>
    <row r="2" spans="1:1" x14ac:dyDescent="0.25">
      <c r="A2" s="2" t="s">
        <v>44</v>
      </c>
    </row>
    <row r="4" spans="1:5" x14ac:dyDescent="0.25">
      <c r="A4" s="7" t="s">
        <v>45</v>
      </c>
      <c r="B4" s="7" t="s">
        <v>46</v>
      </c>
      <c r="C4" s="7" t="s">
        <v>47</v>
      </c>
      <c r="D4" s="7" t="s">
        <v>48</v>
      </c>
      <c r="E4" s="7" t="s">
        <v>49</v>
      </c>
    </row>
    <row r="5" spans="1:1" x14ac:dyDescent="0.25">
      <c r="A5" s="3" t="s">
        <v>50</v>
      </c>
    </row>
    <row r="6" spans="1:5" x14ac:dyDescent="0.25">
      <c r="A6" t="s">
        <v>51</v>
      </c>
      <c r="B6" s="4">
        <v>3397</v>
      </c>
      <c r="C6" s="4">
        <v>3660</v>
      </c>
      <c r="D6" s="4">
        <v>2175</v>
      </c>
      <c r="E6" s="4">
        <v>3691</v>
      </c>
    </row>
    <row r="7" spans="1:5" x14ac:dyDescent="0.25">
      <c r="A7" t="s">
        <v>52</v>
      </c>
      <c r="B7" s="5">
        <v>27</v>
      </c>
      <c r="C7" s="5">
        <v>27</v>
      </c>
      <c r="D7" s="5">
        <v>27</v>
      </c>
      <c r="E7" s="5">
        <v>27</v>
      </c>
    </row>
    <row r="8" spans="1:5" x14ac:dyDescent="0.25">
      <c r="A8" t="s">
        <v>53</v>
      </c>
      <c r="B8" s="4">
        <f>MAX(0,B6-B9)</f>
      </c>
      <c r="C8" s="4">
        <f>MAX(0,C6-C9)</f>
      </c>
      <c r="D8" s="4">
        <f>MAX(0,D6-D9)</f>
      </c>
      <c r="E8" s="4">
        <f>MAX(0,E6-E9)</f>
      </c>
    </row>
    <row r="9" spans="1:5" x14ac:dyDescent="0.25">
      <c r="A9" t="s">
        <v>54</v>
      </c>
      <c r="B9" s="11">
        <f>'Paramètres'!G28</f>
      </c>
      <c r="C9" s="11">
        <f>B12</f>
      </c>
      <c r="D9" s="11">
        <f>C12</f>
      </c>
      <c r="E9" s="11">
        <f>D12</f>
      </c>
    </row>
    <row r="10" spans="1:5" x14ac:dyDescent="0.25">
      <c r="A10" t="s">
        <v>55</v>
      </c>
      <c r="B10" s="11">
        <f>B9+B8</f>
      </c>
      <c r="C10" s="11">
        <f>C9+C8</f>
      </c>
      <c r="D10" s="11">
        <f>D9+D8</f>
      </c>
      <c r="E10" s="11">
        <f>E9+E8</f>
      </c>
    </row>
    <row r="11" spans="1:5" x14ac:dyDescent="0.25">
      <c r="A11" t="s">
        <v>56</v>
      </c>
      <c r="B11" s="11">
        <f>MIN(B10,B6)</f>
      </c>
      <c r="C11" s="11">
        <f>MIN(C10,C6)</f>
      </c>
      <c r="D11" s="11">
        <f>MIN(D10,D6)</f>
      </c>
      <c r="E11" s="11">
        <f>MIN(E10,E6)</f>
      </c>
    </row>
    <row r="12" spans="1:5" x14ac:dyDescent="0.25">
      <c r="A12" t="s">
        <v>57</v>
      </c>
      <c r="B12" s="11">
        <f>B10-B11</f>
      </c>
      <c r="C12" s="11">
        <f>C10-C11</f>
      </c>
      <c r="D12" s="11">
        <f>D10-D11</f>
      </c>
      <c r="E12" s="11">
        <f>E10-E11</f>
      </c>
    </row>
    <row r="13" spans="1:5" x14ac:dyDescent="0.25">
      <c r="A13" t="s">
        <v>58</v>
      </c>
      <c r="B13" s="11">
        <f>B6-B11</f>
      </c>
      <c r="C13" s="11">
        <f>C6-C11</f>
      </c>
      <c r="D13" s="11">
        <f>D6-D11</f>
      </c>
      <c r="E13" s="11">
        <f>E6-E11</f>
      </c>
    </row>
    <row r="14" spans="1:5" x14ac:dyDescent="0.25">
      <c r="A14" t="s">
        <v>59</v>
      </c>
      <c r="B14" s="8">
        <f>B7*B11</f>
      </c>
      <c r="C14" s="8">
        <f>C7*C11</f>
      </c>
      <c r="D14" s="8">
        <f>D7*D11</f>
      </c>
      <c r="E14" s="8">
        <f>E7*E11</f>
      </c>
    </row>
    <row r="15" spans="1:5" x14ac:dyDescent="0.25">
      <c r="A15" t="s">
        <v>60</v>
      </c>
      <c r="B15" s="8">
        <f>'Paramètres'!C28*B8</f>
      </c>
      <c r="C15" s="8">
        <f>'Paramètres'!C28*C8</f>
      </c>
      <c r="D15" s="8">
        <f>'Paramètres'!C28*D8</f>
      </c>
      <c r="E15" s="8">
        <f>'Paramètres'!C28*E8</f>
      </c>
    </row>
    <row r="16" spans="1:5" x14ac:dyDescent="0.25">
      <c r="A16" t="s">
        <v>61</v>
      </c>
      <c r="B16" s="8">
        <f>'Paramètres'!E28*B11</f>
      </c>
      <c r="C16" s="8">
        <f>'Paramètres'!E28*C11</f>
      </c>
      <c r="D16" s="8">
        <f>'Paramètres'!E28*D11</f>
      </c>
      <c r="E16" s="8">
        <f>'Paramètres'!E28*E11</f>
      </c>
    </row>
    <row r="17" spans="1:5" x14ac:dyDescent="0.25">
      <c r="A17" t="s">
        <v>62</v>
      </c>
      <c r="B17" s="8">
        <f>B14-B16</f>
      </c>
      <c r="C17" s="8">
        <f>C14-C16</f>
      </c>
      <c r="D17" s="8">
        <f>D14-D16</f>
      </c>
      <c r="E17" s="8">
        <f>E14-E16</f>
      </c>
    </row>
    <row r="19" spans="1:1" x14ac:dyDescent="0.25">
      <c r="A19" s="3" t="s">
        <v>63</v>
      </c>
    </row>
    <row r="20" spans="1:5" x14ac:dyDescent="0.25">
      <c r="A20" t="s">
        <v>51</v>
      </c>
      <c r="B20" s="4">
        <v>3617</v>
      </c>
      <c r="C20" s="4">
        <v>4495</v>
      </c>
      <c r="D20" s="4">
        <v>3975</v>
      </c>
      <c r="E20" s="4">
        <v>5624</v>
      </c>
    </row>
    <row r="21" spans="1:5" x14ac:dyDescent="0.25">
      <c r="A21" t="s">
        <v>52</v>
      </c>
      <c r="B21" s="5">
        <v>38</v>
      </c>
      <c r="C21" s="5">
        <v>38</v>
      </c>
      <c r="D21" s="5">
        <v>38</v>
      </c>
      <c r="E21" s="5">
        <v>38</v>
      </c>
    </row>
    <row r="22" spans="1:5" x14ac:dyDescent="0.25">
      <c r="A22" t="s">
        <v>53</v>
      </c>
      <c r="B22" s="4">
        <f>MAX(0,B20-B23)</f>
      </c>
      <c r="C22" s="4">
        <f>MAX(0,C20-C23)</f>
      </c>
      <c r="D22" s="4">
        <f>MAX(0,D20-D23)</f>
      </c>
      <c r="E22" s="4">
        <f>MAX(0,E20-E23)</f>
      </c>
    </row>
    <row r="23" spans="1:5" x14ac:dyDescent="0.25">
      <c r="A23" t="s">
        <v>54</v>
      </c>
      <c r="B23" s="11">
        <f>'Paramètres'!G29</f>
      </c>
      <c r="C23" s="11">
        <f>B26</f>
      </c>
      <c r="D23" s="11">
        <f>C26</f>
      </c>
      <c r="E23" s="11">
        <f>D26</f>
      </c>
    </row>
    <row r="24" spans="1:5" x14ac:dyDescent="0.25">
      <c r="A24" t="s">
        <v>55</v>
      </c>
      <c r="B24" s="11">
        <f>B23+B22</f>
      </c>
      <c r="C24" s="11">
        <f>C23+C22</f>
      </c>
      <c r="D24" s="11">
        <f>D23+D22</f>
      </c>
      <c r="E24" s="11">
        <f>E23+E22</f>
      </c>
    </row>
    <row r="25" spans="1:5" x14ac:dyDescent="0.25">
      <c r="A25" t="s">
        <v>56</v>
      </c>
      <c r="B25" s="11">
        <f>MIN(B24,B20)</f>
      </c>
      <c r="C25" s="11">
        <f>MIN(C24,C20)</f>
      </c>
      <c r="D25" s="11">
        <f>MIN(D24,D20)</f>
      </c>
      <c r="E25" s="11">
        <f>MIN(E24,E20)</f>
      </c>
    </row>
    <row r="26" spans="1:5" x14ac:dyDescent="0.25">
      <c r="A26" t="s">
        <v>57</v>
      </c>
      <c r="B26" s="11">
        <f>B24-B25</f>
      </c>
      <c r="C26" s="11">
        <f>C24-C25</f>
      </c>
      <c r="D26" s="11">
        <f>D24-D25</f>
      </c>
      <c r="E26" s="11">
        <f>E24-E25</f>
      </c>
    </row>
    <row r="27" spans="1:5" x14ac:dyDescent="0.25">
      <c r="A27" t="s">
        <v>58</v>
      </c>
      <c r="B27" s="11">
        <f>B20-B25</f>
      </c>
      <c r="C27" s="11">
        <f>C20-C25</f>
      </c>
      <c r="D27" s="11">
        <f>D20-D25</f>
      </c>
      <c r="E27" s="11">
        <f>E20-E25</f>
      </c>
    </row>
    <row r="28" spans="1:5" x14ac:dyDescent="0.25">
      <c r="A28" t="s">
        <v>59</v>
      </c>
      <c r="B28" s="8">
        <f>B21*B25</f>
      </c>
      <c r="C28" s="8">
        <f>C21*C25</f>
      </c>
      <c r="D28" s="8">
        <f>D21*D25</f>
      </c>
      <c r="E28" s="8">
        <f>E21*E25</f>
      </c>
    </row>
    <row r="29" spans="1:5" x14ac:dyDescent="0.25">
      <c r="A29" t="s">
        <v>60</v>
      </c>
      <c r="B29" s="8">
        <f>'Paramètres'!C29*B22</f>
      </c>
      <c r="C29" s="8">
        <f>'Paramètres'!C29*C22</f>
      </c>
      <c r="D29" s="8">
        <f>'Paramètres'!C29*D22</f>
      </c>
      <c r="E29" s="8">
        <f>'Paramètres'!C29*E22</f>
      </c>
    </row>
    <row r="30" spans="1:5" x14ac:dyDescent="0.25">
      <c r="A30" t="s">
        <v>61</v>
      </c>
      <c r="B30" s="8">
        <f>'Paramètres'!E29*B25</f>
      </c>
      <c r="C30" s="8">
        <f>'Paramètres'!E29*C25</f>
      </c>
      <c r="D30" s="8">
        <f>'Paramètres'!E29*D25</f>
      </c>
      <c r="E30" s="8">
        <f>'Paramètres'!E29*E25</f>
      </c>
    </row>
    <row r="31" spans="1:5" x14ac:dyDescent="0.25">
      <c r="A31" t="s">
        <v>62</v>
      </c>
      <c r="B31" s="8">
        <f>B28-B30</f>
      </c>
      <c r="C31" s="8">
        <f>C28-C30</f>
      </c>
      <c r="D31" s="8">
        <f>D28-D30</f>
      </c>
      <c r="E31" s="8">
        <f>E28-E30</f>
      </c>
    </row>
    <row r="33" spans="1:1" x14ac:dyDescent="0.25">
      <c r="A33" s="3" t="s">
        <v>64</v>
      </c>
    </row>
    <row r="34" spans="1:5" x14ac:dyDescent="0.25">
      <c r="A34" t="s">
        <v>51</v>
      </c>
      <c r="B34" s="4">
        <v>1540</v>
      </c>
      <c r="C34" s="4">
        <v>2191</v>
      </c>
      <c r="D34" s="4">
        <v>1216</v>
      </c>
      <c r="E34" s="4">
        <v>4334</v>
      </c>
    </row>
    <row r="35" spans="1:5" x14ac:dyDescent="0.25">
      <c r="A35" t="s">
        <v>52</v>
      </c>
      <c r="B35" s="5">
        <v>33</v>
      </c>
      <c r="C35" s="5">
        <v>33</v>
      </c>
      <c r="D35" s="5">
        <v>33</v>
      </c>
      <c r="E35" s="5">
        <v>33</v>
      </c>
    </row>
    <row r="36" spans="1:5" x14ac:dyDescent="0.25">
      <c r="A36" t="s">
        <v>53</v>
      </c>
      <c r="B36" s="4">
        <f>MAX(0,B34-B37)</f>
      </c>
      <c r="C36" s="4">
        <f>MAX(0,C34-C37)</f>
      </c>
      <c r="D36" s="4">
        <f>MAX(0,D34-D37)</f>
      </c>
      <c r="E36" s="4">
        <f>MAX(0,E34-E37)</f>
      </c>
    </row>
    <row r="37" spans="1:5" x14ac:dyDescent="0.25">
      <c r="A37" t="s">
        <v>54</v>
      </c>
      <c r="B37" s="11">
        <f>'Paramètres'!G30</f>
      </c>
      <c r="C37" s="11">
        <f>B40</f>
      </c>
      <c r="D37" s="11">
        <f>C40</f>
      </c>
      <c r="E37" s="11">
        <f>D40</f>
      </c>
    </row>
    <row r="38" spans="1:5" x14ac:dyDescent="0.25">
      <c r="A38" t="s">
        <v>55</v>
      </c>
      <c r="B38" s="11">
        <f>B37+B36</f>
      </c>
      <c r="C38" s="11">
        <f>C37+C36</f>
      </c>
      <c r="D38" s="11">
        <f>D37+D36</f>
      </c>
      <c r="E38" s="11">
        <f>E37+E36</f>
      </c>
    </row>
    <row r="39" spans="1:5" x14ac:dyDescent="0.25">
      <c r="A39" t="s">
        <v>56</v>
      </c>
      <c r="B39" s="11">
        <f>MIN(B38,B34)</f>
      </c>
      <c r="C39" s="11">
        <f>MIN(C38,C34)</f>
      </c>
      <c r="D39" s="11">
        <f>MIN(D38,D34)</f>
      </c>
      <c r="E39" s="11">
        <f>MIN(E38,E34)</f>
      </c>
    </row>
    <row r="40" spans="1:5" x14ac:dyDescent="0.25">
      <c r="A40" t="s">
        <v>57</v>
      </c>
      <c r="B40" s="11">
        <f>B38-B39</f>
      </c>
      <c r="C40" s="11">
        <f>C38-C39</f>
      </c>
      <c r="D40" s="11">
        <f>D38-D39</f>
      </c>
      <c r="E40" s="11">
        <f>E38-E39</f>
      </c>
    </row>
    <row r="41" spans="1:5" x14ac:dyDescent="0.25">
      <c r="A41" t="s">
        <v>58</v>
      </c>
      <c r="B41" s="11">
        <f>B34-B39</f>
      </c>
      <c r="C41" s="11">
        <f>C34-C39</f>
      </c>
      <c r="D41" s="11">
        <f>D34-D39</f>
      </c>
      <c r="E41" s="11">
        <f>E34-E39</f>
      </c>
    </row>
    <row r="42" spans="1:5" x14ac:dyDescent="0.25">
      <c r="A42" t="s">
        <v>59</v>
      </c>
      <c r="B42" s="8">
        <f>B35*B39</f>
      </c>
      <c r="C42" s="8">
        <f>C35*C39</f>
      </c>
      <c r="D42" s="8">
        <f>D35*D39</f>
      </c>
      <c r="E42" s="8">
        <f>E35*E39</f>
      </c>
    </row>
    <row r="43" spans="1:5" x14ac:dyDescent="0.25">
      <c r="A43" t="s">
        <v>60</v>
      </c>
      <c r="B43" s="8">
        <f>'Paramètres'!C30*B36</f>
      </c>
      <c r="C43" s="8">
        <f>'Paramètres'!C30*C36</f>
      </c>
      <c r="D43" s="8">
        <f>'Paramètres'!C30*D36</f>
      </c>
      <c r="E43" s="8">
        <f>'Paramètres'!C30*E36</f>
      </c>
    </row>
    <row r="44" spans="1:5" x14ac:dyDescent="0.25">
      <c r="A44" t="s">
        <v>61</v>
      </c>
      <c r="B44" s="8">
        <f>'Paramètres'!E30*B39</f>
      </c>
      <c r="C44" s="8">
        <f>'Paramètres'!E30*C39</f>
      </c>
      <c r="D44" s="8">
        <f>'Paramètres'!E30*D39</f>
      </c>
      <c r="E44" s="8">
        <f>'Paramètres'!E30*E39</f>
      </c>
    </row>
    <row r="45" spans="1:5" x14ac:dyDescent="0.25">
      <c r="A45" t="s">
        <v>62</v>
      </c>
      <c r="B45" s="8">
        <f>B42-B44</f>
      </c>
      <c r="C45" s="8">
        <f>C42-C44</f>
      </c>
      <c r="D45" s="8">
        <f>D42-D44</f>
      </c>
      <c r="E45" s="8">
        <f>E42-E44</f>
      </c>
    </row>
    <row r="47" spans="1:1" x14ac:dyDescent="0.25">
      <c r="A47" s="3" t="s">
        <v>65</v>
      </c>
    </row>
    <row r="48" spans="1:5" x14ac:dyDescent="0.25">
      <c r="A48" t="s">
        <v>51</v>
      </c>
      <c r="B48" s="4">
        <v>1220</v>
      </c>
      <c r="C48" s="4">
        <v>1467</v>
      </c>
      <c r="D48" s="4">
        <v>747</v>
      </c>
      <c r="E48" s="4">
        <v>1869</v>
      </c>
    </row>
    <row r="49" spans="1:5" x14ac:dyDescent="0.25">
      <c r="A49" t="s">
        <v>52</v>
      </c>
      <c r="B49" s="5">
        <v>27</v>
      </c>
      <c r="C49" s="5">
        <v>27</v>
      </c>
      <c r="D49" s="5">
        <v>27</v>
      </c>
      <c r="E49" s="5">
        <v>27</v>
      </c>
    </row>
    <row r="50" spans="1:5" x14ac:dyDescent="0.25">
      <c r="A50" t="s">
        <v>53</v>
      </c>
      <c r="B50" s="4">
        <f>MAX(0,B48-B51)</f>
      </c>
      <c r="C50" s="4">
        <f>MAX(0,C48-C51)</f>
      </c>
      <c r="D50" s="4">
        <f>MAX(0,D48-D51)</f>
      </c>
      <c r="E50" s="4">
        <f>MAX(0,E48-E51)</f>
      </c>
    </row>
    <row r="51" spans="1:5" x14ac:dyDescent="0.25">
      <c r="A51" t="s">
        <v>54</v>
      </c>
      <c r="B51" s="11">
        <f>'Paramètres'!G31</f>
      </c>
      <c r="C51" s="11">
        <f>B54</f>
      </c>
      <c r="D51" s="11">
        <f>C54</f>
      </c>
      <c r="E51" s="11">
        <f>D54</f>
      </c>
    </row>
    <row r="52" spans="1:5" x14ac:dyDescent="0.25">
      <c r="A52" t="s">
        <v>55</v>
      </c>
      <c r="B52" s="11">
        <f>B51+B50</f>
      </c>
      <c r="C52" s="11">
        <f>C51+C50</f>
      </c>
      <c r="D52" s="11">
        <f>D51+D50</f>
      </c>
      <c r="E52" s="11">
        <f>E51+E50</f>
      </c>
    </row>
    <row r="53" spans="1:5" x14ac:dyDescent="0.25">
      <c r="A53" t="s">
        <v>56</v>
      </c>
      <c r="B53" s="11">
        <f>MIN(B52,B48)</f>
      </c>
      <c r="C53" s="11">
        <f>MIN(C52,C48)</f>
      </c>
      <c r="D53" s="11">
        <f>MIN(D52,D48)</f>
      </c>
      <c r="E53" s="11">
        <f>MIN(E52,E48)</f>
      </c>
    </row>
    <row r="54" spans="1:5" x14ac:dyDescent="0.25">
      <c r="A54" t="s">
        <v>57</v>
      </c>
      <c r="B54" s="11">
        <f>B52-B53</f>
      </c>
      <c r="C54" s="11">
        <f>C52-C53</f>
      </c>
      <c r="D54" s="11">
        <f>D52-D53</f>
      </c>
      <c r="E54" s="11">
        <f>E52-E53</f>
      </c>
    </row>
    <row r="55" spans="1:5" x14ac:dyDescent="0.25">
      <c r="A55" t="s">
        <v>58</v>
      </c>
      <c r="B55" s="11">
        <f>B48-B53</f>
      </c>
      <c r="C55" s="11">
        <f>C48-C53</f>
      </c>
      <c r="D55" s="11">
        <f>D48-D53</f>
      </c>
      <c r="E55" s="11">
        <f>E48-E53</f>
      </c>
    </row>
    <row r="56" spans="1:5" x14ac:dyDescent="0.25">
      <c r="A56" t="s">
        <v>59</v>
      </c>
      <c r="B56" s="8">
        <f>B49*B53</f>
      </c>
      <c r="C56" s="8">
        <f>C49*C53</f>
      </c>
      <c r="D56" s="8">
        <f>D49*D53</f>
      </c>
      <c r="E56" s="8">
        <f>E49*E53</f>
      </c>
    </row>
    <row r="57" spans="1:5" x14ac:dyDescent="0.25">
      <c r="A57" t="s">
        <v>60</v>
      </c>
      <c r="B57" s="8">
        <f>'Paramètres'!C31*B50</f>
      </c>
      <c r="C57" s="8">
        <f>'Paramètres'!C31*C50</f>
      </c>
      <c r="D57" s="8">
        <f>'Paramètres'!C31*D50</f>
      </c>
      <c r="E57" s="8">
        <f>'Paramètres'!C31*E50</f>
      </c>
    </row>
    <row r="58" spans="1:5" x14ac:dyDescent="0.25">
      <c r="A58" t="s">
        <v>61</v>
      </c>
      <c r="B58" s="8">
        <f>'Paramètres'!E31*B53</f>
      </c>
      <c r="C58" s="8">
        <f>'Paramètres'!E31*C53</f>
      </c>
      <c r="D58" s="8">
        <f>'Paramètres'!E31*D53</f>
      </c>
      <c r="E58" s="8">
        <f>'Paramètres'!E31*E53</f>
      </c>
    </row>
    <row r="59" spans="1:5" x14ac:dyDescent="0.25">
      <c r="A59" t="s">
        <v>62</v>
      </c>
      <c r="B59" s="8">
        <f>B56-B58</f>
      </c>
      <c r="C59" s="8">
        <f>C56-C58</f>
      </c>
      <c r="D59" s="8">
        <f>D56-D58</f>
      </c>
      <c r="E59" s="8">
        <f>E56-E58</f>
      </c>
    </row>
    <row r="61" spans="1:1" x14ac:dyDescent="0.25">
      <c r="A61" s="3" t="s">
        <v>66</v>
      </c>
    </row>
    <row r="62" spans="1:5" x14ac:dyDescent="0.25">
      <c r="A62" t="s">
        <v>67</v>
      </c>
      <c r="B62" s="11">
        <f>B8+B22+B36+B50</f>
      </c>
      <c r="C62" s="11">
        <f>C8+C22+C36+C50</f>
      </c>
      <c r="D62" s="11">
        <f>D8+D22+D36+D50</f>
      </c>
      <c r="E62" s="11">
        <f>E8+E22+E36+E50</f>
      </c>
    </row>
    <row r="63" spans="1:5" x14ac:dyDescent="0.25">
      <c r="A63" t="s">
        <v>68</v>
      </c>
      <c r="B63" s="11">
        <f>'Paramètres'!B5</f>
      </c>
      <c r="C63" s="11">
        <f>'Paramètres'!B5</f>
      </c>
      <c r="D63" s="11">
        <f>'Paramètres'!B5</f>
      </c>
      <c r="E63" s="11">
        <f>'Paramètres'!B5</f>
      </c>
    </row>
    <row r="64" spans="1:5" x14ac:dyDescent="0.25">
      <c r="A64" t="s">
        <v>69</v>
      </c>
      <c r="B64" s="11">
        <f>MAX(0,B62-B63)</f>
      </c>
      <c r="C64" s="11">
        <f>MAX(0,C62-C63)</f>
      </c>
      <c r="D64" s="11">
        <f>MAX(0,D62-D63)</f>
      </c>
      <c r="E64" s="11">
        <f>MAX(0,E62-E63)</f>
      </c>
    </row>
    <row r="65" spans="1:5" x14ac:dyDescent="0.25">
      <c r="A65" t="s">
        <v>70</v>
      </c>
      <c r="B65" s="11">
        <f>'Paramètres'!F28*B8+'Paramètres'!F29*B22+'Paramètres'!F30*B36+'Paramètres'!F31*B50</f>
      </c>
      <c r="C65" s="11">
        <f>'Paramètres'!F28*C8+'Paramètres'!F29*C22+'Paramètres'!F30*C36+'Paramètres'!F31*C50</f>
      </c>
      <c r="D65" s="11">
        <f>'Paramètres'!F28*D8+'Paramètres'!F29*D22+'Paramètres'!F30*D36+'Paramètres'!F31*D50</f>
      </c>
      <c r="E65" s="11">
        <f>'Paramètres'!F28*E8+'Paramètres'!F29*E22+'Paramètres'!F30*E36+'Paramètres'!F31*E50</f>
      </c>
    </row>
    <row r="66" spans="1:5" x14ac:dyDescent="0.25">
      <c r="A66" t="s">
        <v>71</v>
      </c>
      <c r="B66" s="11">
        <f>'Paramètres'!B6</f>
      </c>
      <c r="C66" s="11">
        <f>'Paramètres'!B6</f>
      </c>
      <c r="D66" s="11">
        <f>'Paramètres'!B6</f>
      </c>
      <c r="E66" s="11">
        <f>'Paramètres'!B6</f>
      </c>
    </row>
    <row r="67" spans="1:5" x14ac:dyDescent="0.25">
      <c r="A67" t="s">
        <v>72</v>
      </c>
      <c r="B67" s="11">
        <f>B11+B25+B39+B53</f>
      </c>
      <c r="C67" s="11">
        <f>C11+C25+C39+C53</f>
      </c>
      <c r="D67" s="11">
        <f>D11+D25+D39+D53</f>
      </c>
      <c r="E67" s="11">
        <f>E11+E25+E39+E53</f>
      </c>
    </row>
    <row r="68" spans="1:5" x14ac:dyDescent="0.25">
      <c r="A68" t="s">
        <v>73</v>
      </c>
      <c r="B68" s="11">
        <f>B13+B27+B41+B55</f>
      </c>
      <c r="C68" s="11">
        <f>C13+C27+C41+C55</f>
      </c>
      <c r="D68" s="11">
        <f>D13+D27+D41+D55</f>
      </c>
      <c r="E68" s="11">
        <f>E13+E27+E41+E55</f>
      </c>
    </row>
    <row r="69" spans="1:5" x14ac:dyDescent="0.25">
      <c r="A69" t="s">
        <v>74</v>
      </c>
      <c r="B69" s="8">
        <f>B14+B28+B42+B56</f>
      </c>
      <c r="C69" s="8">
        <f>C14+C28+C42+C56</f>
      </c>
      <c r="D69" s="8">
        <f>D14+D28+D42+D56</f>
      </c>
      <c r="E69" s="8">
        <f>E14+E28+E42+E56</f>
      </c>
    </row>
    <row r="70" spans="1:5" x14ac:dyDescent="0.25">
      <c r="A70" t="s">
        <v>75</v>
      </c>
      <c r="B70" s="8">
        <f>B15+B29+B43+B57</f>
      </c>
      <c r="C70" s="8">
        <f>C15+C29+C43+C57</f>
      </c>
      <c r="D70" s="8">
        <f>D15+D29+D43+D57</f>
      </c>
      <c r="E70" s="8">
        <f>E15+E29+E43+E57</f>
      </c>
    </row>
    <row r="71" spans="1:5" x14ac:dyDescent="0.25">
      <c r="A71" t="s">
        <v>76</v>
      </c>
      <c r="B71" s="8">
        <f>B16+B30+B44+B58</f>
      </c>
      <c r="C71" s="8">
        <f>C16+C30+C44+C58</f>
      </c>
      <c r="D71" s="8">
        <f>D16+D30+D44+D58</f>
      </c>
      <c r="E71" s="8">
        <f>E16+E30+E44+E58</f>
      </c>
    </row>
    <row r="72" spans="1:5" x14ac:dyDescent="0.25">
      <c r="A72" t="s">
        <v>77</v>
      </c>
      <c r="B72" s="8">
        <f>B17+B31+B45+B59</f>
      </c>
      <c r="C72" s="8">
        <f>C17+C31+C45+C59</f>
      </c>
      <c r="D72" s="8">
        <f>D17+D31+D45+D59</f>
      </c>
      <c r="E72" s="8">
        <f>E17+E31+E45+E59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78</v>
      </c>
    </row>
    <row r="2" spans="1:1" x14ac:dyDescent="0.25">
      <c r="A2" s="2" t="s">
        <v>79</v>
      </c>
    </row>
    <row r="4" spans="1:5" x14ac:dyDescent="0.25">
      <c r="A4" s="7" t="s">
        <v>45</v>
      </c>
      <c r="B4" s="7" t="s">
        <v>46</v>
      </c>
      <c r="C4" s="7" t="s">
        <v>47</v>
      </c>
      <c r="D4" s="7" t="s">
        <v>48</v>
      </c>
      <c r="E4" s="7" t="s">
        <v>49</v>
      </c>
    </row>
    <row r="5" spans="1:1" x14ac:dyDescent="0.25">
      <c r="A5" s="3" t="s">
        <v>80</v>
      </c>
    </row>
    <row r="6" spans="1:5" x14ac:dyDescent="0.25">
      <c r="A6" t="s">
        <v>81</v>
      </c>
      <c r="B6" s="8">
        <f>'Prévision logistique'!B69</f>
      </c>
      <c r="C6" s="8">
        <f>'Prévision logistique'!C69</f>
      </c>
      <c r="D6" s="8">
        <f>'Prévision logistique'!D69</f>
      </c>
      <c r="E6" s="8">
        <f>'Prévision logistique'!E69</f>
      </c>
    </row>
    <row r="7" spans="1:5" x14ac:dyDescent="0.25">
      <c r="A7" t="s">
        <v>61</v>
      </c>
      <c r="B7" s="8">
        <f>'Prévision logistique'!B71</f>
      </c>
      <c r="C7" s="8">
        <f>'Prévision logistique'!C71</f>
      </c>
      <c r="D7" s="8">
        <f>'Prévision logistique'!D71</f>
      </c>
      <c r="E7" s="8">
        <f>'Prévision logistique'!E71</f>
      </c>
    </row>
    <row r="8" spans="1:5" x14ac:dyDescent="0.25">
      <c r="A8" t="s">
        <v>62</v>
      </c>
      <c r="B8" s="8">
        <f>B6-B7</f>
      </c>
      <c r="C8" s="8">
        <f>C6-C7</f>
      </c>
      <c r="D8" s="8">
        <f>D6-D7</f>
      </c>
      <c r="E8" s="8">
        <f>E6-E7</f>
      </c>
    </row>
    <row r="9" spans="1:5" x14ac:dyDescent="0.25">
      <c r="A9" t="s">
        <v>82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</row>
    <row r="10" spans="1:5" x14ac:dyDescent="0.25">
      <c r="A10" t="s">
        <v>83</v>
      </c>
      <c r="B10" s="5">
        <f>'Paramètres'!B12</f>
      </c>
      <c r="C10" s="5">
        <f>'Paramètres'!B12</f>
      </c>
      <c r="D10" s="5">
        <f>'Paramètres'!B12</f>
      </c>
      <c r="E10" s="5">
        <f>'Paramètres'!B12</f>
      </c>
    </row>
    <row r="11" spans="1:5" x14ac:dyDescent="0.25">
      <c r="A11" t="s">
        <v>84</v>
      </c>
      <c r="B11" s="5">
        <f>'Paramètres'!B10</f>
      </c>
      <c r="C11" s="5">
        <f>'Paramètres'!B10</f>
      </c>
      <c r="D11" s="5">
        <f>'Paramètres'!B10</f>
      </c>
      <c r="E11" s="5">
        <f>'Paramètres'!B10</f>
      </c>
    </row>
    <row r="12" spans="1:5" x14ac:dyDescent="0.25">
      <c r="A12" t="s">
        <v>85</v>
      </c>
      <c r="B12" s="5">
        <f>'Paramètres'!B11</f>
      </c>
      <c r="C12" s="5">
        <f>'Paramètres'!B11</f>
      </c>
      <c r="D12" s="5">
        <f>'Paramètres'!B11</f>
      </c>
      <c r="E12" s="5">
        <f>'Paramètres'!B11</f>
      </c>
    </row>
    <row r="13" spans="1:5" x14ac:dyDescent="0.25">
      <c r="A13" t="s">
        <v>86</v>
      </c>
      <c r="B13" s="8">
        <f>'Paramètres'!B7</f>
      </c>
      <c r="C13" s="8">
        <f>'Paramètres'!B7</f>
      </c>
      <c r="D13" s="8">
        <f>'Paramètres'!B7</f>
      </c>
      <c r="E13" s="8">
        <f>'Paramètres'!B7</f>
      </c>
    </row>
    <row r="14" spans="1:5" x14ac:dyDescent="0.25">
      <c r="A14" t="s">
        <v>87</v>
      </c>
      <c r="B14" s="8">
        <f>'Paramètres'!B8</f>
      </c>
      <c r="C14" s="8">
        <f>'Paramètres'!B8</f>
      </c>
      <c r="D14" s="8">
        <f>'Paramètres'!B8</f>
      </c>
      <c r="E14" s="8">
        <f>'Paramètres'!B8</f>
      </c>
    </row>
    <row r="15" spans="1:5" x14ac:dyDescent="0.25">
      <c r="A15" t="s">
        <v>88</v>
      </c>
      <c r="B15" s="8">
        <f>B8-B9-B10-B11-B12-B13-B14</f>
      </c>
      <c r="C15" s="8">
        <f>C8-C9-C10-C11-C12-C13-C14</f>
      </c>
      <c r="D15" s="8">
        <f>D8-D9-D10-D11-D12-D13-D14</f>
      </c>
      <c r="E15" s="8">
        <f>E8-E9-E10-E11-E12-E13-E14</f>
      </c>
    </row>
    <row r="16" spans="1:5" x14ac:dyDescent="0.25">
      <c r="A16" t="s">
        <v>89</v>
      </c>
      <c r="B16" s="8">
        <f>MAX(0,B15)*'Paramètres'!B13</f>
      </c>
      <c r="C16" s="8">
        <f>MAX(0,C15)*'Paramètres'!B13</f>
      </c>
      <c r="D16" s="8">
        <f>MAX(0,D15)*'Paramètres'!B13</f>
      </c>
      <c r="E16" s="8">
        <f>MAX(0,E15)*'Paramètres'!B13</f>
      </c>
    </row>
    <row r="17" spans="1:5" x14ac:dyDescent="0.25">
      <c r="A17" t="s">
        <v>90</v>
      </c>
      <c r="B17" s="8">
        <f>B15-B16</f>
      </c>
      <c r="C17" s="8">
        <f>C15-C16</f>
      </c>
      <c r="D17" s="8">
        <f>D15-D16</f>
      </c>
      <c r="E17" s="8">
        <f>E15-E16</f>
      </c>
    </row>
    <row r="18" spans="1:5" x14ac:dyDescent="0.25">
      <c r="A18" t="s">
        <v>91</v>
      </c>
      <c r="B18" s="8">
        <f>B17</f>
      </c>
      <c r="C18" s="8">
        <f>B18+C17</f>
      </c>
      <c r="D18" s="8">
        <f>C18+D17</f>
      </c>
      <c r="E18" s="8">
        <f>D18+E17</f>
      </c>
    </row>
    <row r="20" spans="1:1" x14ac:dyDescent="0.25">
      <c r="A20" s="3" t="s">
        <v>92</v>
      </c>
    </row>
    <row r="21" spans="1:5" x14ac:dyDescent="0.25">
      <c r="A21" t="s">
        <v>93</v>
      </c>
      <c r="B21" s="8">
        <f>'Paramètres'!B22</f>
      </c>
      <c r="C21" s="8">
        <f>B26</f>
      </c>
      <c r="D21" s="8">
        <f>C26</f>
      </c>
      <c r="E21" s="8">
        <f>D26</f>
      </c>
    </row>
    <row r="22" spans="1:5" x14ac:dyDescent="0.25">
      <c r="A22" t="s">
        <v>94</v>
      </c>
      <c r="B22" s="8">
        <f>B6*(1-'Paramètres'!B18)+'Paramètres'!B23</f>
      </c>
      <c r="C22" s="8">
        <f>C6*(1-'Paramètres'!B18)+B6*'Paramètres'!B18</f>
      </c>
      <c r="D22" s="8">
        <f>D6*(1-'Paramètres'!B18)+C6*'Paramètres'!B18</f>
      </c>
      <c r="E22" s="8">
        <f>E6*(1-'Paramètres'!B18)+D6*'Paramètres'!B18</f>
      </c>
    </row>
    <row r="23" spans="1:5" x14ac:dyDescent="0.25">
      <c r="A23" t="s">
        <v>95</v>
      </c>
      <c r="B23" s="8">
        <f>'Prévision logistique'!B70*(1-'Paramètres'!B19)+'Paramètres'!B24</f>
      </c>
      <c r="C23" s="8">
        <f>'Prévision logistique'!C70*(1-'Paramètres'!B19)+'Prévision logistique'!B70*'Paramètres'!B19</f>
      </c>
      <c r="D23" s="8">
        <f>'Prévision logistique'!D70*(1-'Paramètres'!B19)+'Prévision logistique'!C70*'Paramètres'!B19</f>
      </c>
      <c r="E23" s="8">
        <f>'Prévision logistique'!E70*(1-'Paramètres'!B19)+'Prévision logistique'!D70*'Paramètres'!B19</f>
      </c>
    </row>
    <row r="24" spans="1:5" x14ac:dyDescent="0.25">
      <c r="A24" t="s">
        <v>96</v>
      </c>
      <c r="B24" s="8">
        <f>B9+B10+B11+B12+B13+B16</f>
      </c>
      <c r="C24" s="8">
        <f>C9+C10+C11+C12+C13+C16</f>
      </c>
      <c r="D24" s="8">
        <f>D9+D10+D11+D12+D13+D16</f>
      </c>
      <c r="E24" s="8">
        <f>E9+E10+E11+E12+E13+E16</f>
      </c>
    </row>
    <row r="25" spans="1:5" x14ac:dyDescent="0.25">
      <c r="A25" t="s">
        <v>97</v>
      </c>
      <c r="B25" s="8">
        <f>'Paramètres'!B14</f>
      </c>
      <c r="C25" s="8">
        <f>'Paramètres'!B14</f>
      </c>
      <c r="D25" s="8">
        <f>'Paramètres'!B14</f>
      </c>
      <c r="E25" s="8">
        <f>'Paramètres'!B14</f>
      </c>
    </row>
    <row r="26" spans="1:5" x14ac:dyDescent="0.25">
      <c r="A26" t="s">
        <v>98</v>
      </c>
      <c r="B26" s="8">
        <f>B21+B22-B23-B24-B25</f>
      </c>
      <c r="C26" s="8">
        <f>C21+C22-C23-C24-C25</f>
      </c>
      <c r="D26" s="8">
        <f>D21+D22-D23-D24-D25</f>
      </c>
      <c r="E26" s="8">
        <f>E21+E22-E23-E24-E25</f>
      </c>
    </row>
    <row r="27" spans="1:5" x14ac:dyDescent="0.25">
      <c r="A27" t="s">
        <v>99</v>
      </c>
      <c r="B27" s="8">
        <f>MAX(0,-B26-'Paramètres'!B15)</f>
      </c>
      <c r="C27" s="8">
        <f>MAX(0,-C26-'Paramètres'!B15)</f>
      </c>
      <c r="D27" s="8">
        <f>MAX(0,-D26-'Paramètres'!B15)</f>
      </c>
      <c r="E27" s="8">
        <f>MAX(0,-E26-'Paramètres'!B15)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